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Work\NASP ISPM\2016_NASP_IMDS\"/>
    </mc:Choice>
  </mc:AlternateContent>
  <bookViews>
    <workbookView xWindow="0" yWindow="90" windowWidth="12930" windowHeight="7440" activeTab="2"/>
  </bookViews>
  <sheets>
    <sheet name="Practice Problems" sheetId="2" r:id="rId1"/>
    <sheet name="Page 6" sheetId="4" r:id="rId2"/>
    <sheet name="In-Class LTV" sheetId="7" r:id="rId3"/>
  </sheets>
  <calcPr calcId="152511"/>
</workbook>
</file>

<file path=xl/calcChain.xml><?xml version="1.0" encoding="utf-8"?>
<calcChain xmlns="http://schemas.openxmlformats.org/spreadsheetml/2006/main">
  <c r="C16" i="7" l="1"/>
  <c r="C15" i="7"/>
  <c r="C12" i="7"/>
  <c r="C9" i="7"/>
  <c r="C6" i="7"/>
  <c r="F11" i="4" l="1"/>
  <c r="F10" i="4"/>
  <c r="F9" i="4"/>
  <c r="F8" i="4"/>
  <c r="F7" i="4"/>
  <c r="F5" i="4"/>
  <c r="D11" i="4"/>
  <c r="D10" i="4"/>
  <c r="D9" i="4"/>
  <c r="D8" i="4"/>
  <c r="D7" i="4"/>
  <c r="D5" i="4"/>
  <c r="E11" i="4"/>
  <c r="E10" i="4"/>
  <c r="B30" i="2" l="1"/>
  <c r="B29" i="2"/>
  <c r="B28" i="2"/>
  <c r="B27" i="2"/>
  <c r="B26" i="2"/>
  <c r="B25" i="2"/>
  <c r="B24" i="2"/>
  <c r="B23" i="2"/>
  <c r="B22" i="2"/>
  <c r="B21" i="2"/>
  <c r="B20" i="2"/>
  <c r="B19" i="2"/>
  <c r="B18" i="2"/>
  <c r="D17" i="2"/>
  <c r="B17" i="2"/>
  <c r="B16" i="2"/>
  <c r="F15" i="2"/>
  <c r="D15" i="2"/>
  <c r="B15" i="2"/>
  <c r="B14" i="2"/>
  <c r="B13" i="2"/>
  <c r="F12" i="2"/>
  <c r="D12" i="2"/>
  <c r="B12" i="2"/>
  <c r="B11" i="2"/>
  <c r="B10" i="2"/>
  <c r="A5" i="2"/>
  <c r="A6" i="2" s="1"/>
  <c r="A7" i="2" s="1"/>
  <c r="A11" i="2"/>
  <c r="A14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10" i="2"/>
  <c r="B9" i="2"/>
  <c r="D8" i="2"/>
  <c r="B8" i="2"/>
  <c r="B7" i="2"/>
  <c r="B6" i="2"/>
  <c r="B5" i="2"/>
  <c r="B4" i="2"/>
  <c r="E8" i="4"/>
  <c r="E7" i="4"/>
  <c r="E5" i="4"/>
  <c r="E9" i="4"/>
  <c r="C11" i="4"/>
  <c r="C10" i="4"/>
  <c r="C9" i="4"/>
  <c r="B6" i="4"/>
  <c r="F6" i="4" s="1"/>
  <c r="F15" i="4" s="1"/>
  <c r="F16" i="4" s="1"/>
  <c r="C8" i="4"/>
  <c r="C7" i="4"/>
  <c r="C5" i="4"/>
  <c r="C6" i="4" l="1"/>
  <c r="E6" i="4"/>
  <c r="D6" i="4"/>
  <c r="D15" i="4" s="1"/>
  <c r="D16" i="4" s="1"/>
  <c r="E16" i="4"/>
  <c r="C15" i="4"/>
  <c r="C16" i="4" s="1"/>
</calcChain>
</file>

<file path=xl/comments1.xml><?xml version="1.0" encoding="utf-8"?>
<comments xmlns="http://schemas.openxmlformats.org/spreadsheetml/2006/main">
  <authors>
    <author>Greg Latta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>Greg Latta:</t>
        </r>
        <r>
          <rPr>
            <sz val="9"/>
            <color indexed="81"/>
            <rFont val="Tahoma"/>
            <family val="2"/>
          </rPr>
          <t xml:space="preserve">
You can use these practice problems as a guide to how to set up these sorts of problems in excel</t>
        </r>
      </text>
    </comment>
  </commentList>
</comments>
</file>

<file path=xl/comments2.xml><?xml version="1.0" encoding="utf-8"?>
<comments xmlns="http://schemas.openxmlformats.org/spreadsheetml/2006/main">
  <authors>
    <author>Greg Latta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Greg Latta:</t>
        </r>
        <r>
          <rPr>
            <sz val="9"/>
            <color indexed="81"/>
            <rFont val="Tahoma"/>
            <family val="2"/>
          </rPr>
          <t xml:space="preserve">
This one treats the annual costs and revenues differently as a terminating annual payment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Greg Latta:</t>
        </r>
        <r>
          <rPr>
            <sz val="9"/>
            <color indexed="81"/>
            <rFont val="Tahoma"/>
            <family val="2"/>
          </rPr>
          <t xml:space="preserve">
This is just an example showing that you could solve this a number of ways. This perpetualizes each cost or revenue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Greg Latta:</t>
        </r>
        <r>
          <rPr>
            <sz val="9"/>
            <color indexed="81"/>
            <rFont val="Tahoma"/>
            <family val="2"/>
          </rPr>
          <t xml:space="preserve">
This one uses future values and then applies perpetual periodic</t>
        </r>
      </text>
    </comment>
  </commentList>
</comments>
</file>

<file path=xl/sharedStrings.xml><?xml version="1.0" encoding="utf-8"?>
<sst xmlns="http://schemas.openxmlformats.org/spreadsheetml/2006/main" count="44" uniqueCount="37">
  <si>
    <t>5a</t>
  </si>
  <si>
    <t>5b</t>
  </si>
  <si>
    <t>9a</t>
  </si>
  <si>
    <t>9b</t>
  </si>
  <si>
    <t>9c</t>
  </si>
  <si>
    <t>12a</t>
  </si>
  <si>
    <t>12b</t>
  </si>
  <si>
    <t>12c</t>
  </si>
  <si>
    <t>14a</t>
  </si>
  <si>
    <t>14b</t>
  </si>
  <si>
    <t>take lump sum</t>
  </si>
  <si>
    <t>Problem Number</t>
  </si>
  <si>
    <t>Solution</t>
  </si>
  <si>
    <t>IMDS Economic Module packet</t>
  </si>
  <si>
    <t>all</t>
  </si>
  <si>
    <t>Year</t>
  </si>
  <si>
    <t>Revenue</t>
  </si>
  <si>
    <t>Discount Rate</t>
  </si>
  <si>
    <t>Discounted Value</t>
  </si>
  <si>
    <t>Present Value 1 Rotation</t>
  </si>
  <si>
    <t>Present Value Infinite Series</t>
  </si>
  <si>
    <t>per acre</t>
  </si>
  <si>
    <t>Perpetual Discounted</t>
  </si>
  <si>
    <t>Discounted Value 1 Rotation</t>
  </si>
  <si>
    <t>Future Value</t>
  </si>
  <si>
    <t>Problem #1</t>
  </si>
  <si>
    <t>SEV</t>
  </si>
  <si>
    <t>Problem #2</t>
  </si>
  <si>
    <t>IMDS Economic Module LTV Practice</t>
  </si>
  <si>
    <t xml:space="preserve">Below are the solutions to the practice problems on pages 8 and 9 of the </t>
  </si>
  <si>
    <t>Below are the solutions to the LTV practice problems handed out in class</t>
  </si>
  <si>
    <t>Problem #3</t>
  </si>
  <si>
    <t>No</t>
  </si>
  <si>
    <t>per acre opportunity cost</t>
  </si>
  <si>
    <t>Problem #4</t>
  </si>
  <si>
    <t>a) IRR</t>
  </si>
  <si>
    <t>b) IRR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</si>
</sst>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44" fontId="0" fillId="0" borderId="0" xfId="1" applyFont="1"/>
    <xf numFmtId="9" fontId="0" fillId="0" borderId="0" xfId="2" applyFont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44" fontId="0" fillId="0" borderId="2" xfId="1" applyFont="1" applyBorder="1"/>
    <xf numFmtId="0" fontId="0" fillId="0" borderId="2" xfId="0" applyBorder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44" fontId="0" fillId="0" borderId="0" xfId="1" applyFont="1" applyAlignment="1">
      <alignment horizontal="center" vertical="center"/>
    </xf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2" fontId="0" fillId="0" borderId="2" xfId="0" applyNumberFormat="1" applyBorder="1"/>
    <xf numFmtId="0" fontId="2" fillId="2" borderId="1" xfId="0" applyFont="1" applyFill="1" applyBorder="1" applyAlignment="1">
      <alignment horizontal="center" vertical="center" wrapText="1"/>
    </xf>
    <xf numFmtId="2" fontId="0" fillId="2" borderId="0" xfId="0" applyNumberFormat="1" applyFill="1"/>
    <xf numFmtId="2" fontId="0" fillId="2" borderId="2" xfId="0" applyNumberFormat="1" applyFill="1" applyBorder="1"/>
    <xf numFmtId="0" fontId="2" fillId="3" borderId="1" xfId="0" applyFont="1" applyFill="1" applyBorder="1" applyAlignment="1">
      <alignment horizontal="center" vertical="center" wrapText="1"/>
    </xf>
    <xf numFmtId="2" fontId="0" fillId="3" borderId="0" xfId="0" applyNumberFormat="1" applyFill="1"/>
    <xf numFmtId="2" fontId="0" fillId="3" borderId="2" xfId="0" applyNumberFormat="1" applyFill="1" applyBorder="1"/>
    <xf numFmtId="0" fontId="2" fillId="4" borderId="1" xfId="0" applyFont="1" applyFill="1" applyBorder="1" applyAlignment="1">
      <alignment horizontal="center" vertical="center" wrapText="1"/>
    </xf>
    <xf numFmtId="2" fontId="0" fillId="4" borderId="0" xfId="0" applyNumberFormat="1" applyFill="1"/>
    <xf numFmtId="2" fontId="0" fillId="4" borderId="2" xfId="0" applyNumberFormat="1" applyFill="1" applyBorder="1"/>
    <xf numFmtId="44" fontId="0" fillId="0" borderId="0" xfId="0" applyNumberFormat="1"/>
    <xf numFmtId="44" fontId="2" fillId="5" borderId="0" xfId="1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5" borderId="0" xfId="0" applyFont="1" applyFill="1" applyAlignment="1">
      <alignment horizontal="left" vertical="center" wrapText="1"/>
    </xf>
    <xf numFmtId="10" fontId="0" fillId="0" borderId="0" xfId="2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0"/>
  <sheetViews>
    <sheetView workbookViewId="0">
      <selection activeCell="J36" sqref="J36"/>
    </sheetView>
  </sheetViews>
  <sheetFormatPr defaultRowHeight="15" x14ac:dyDescent="0.25"/>
  <cols>
    <col min="1" max="1" width="16.7109375" customWidth="1"/>
    <col min="2" max="2" width="14.28515625" bestFit="1" customWidth="1"/>
    <col min="4" max="4" width="11.5703125" bestFit="1" customWidth="1"/>
    <col min="7" max="7" width="12" bestFit="1" customWidth="1"/>
  </cols>
  <sheetData>
    <row r="1" spans="1:6" x14ac:dyDescent="0.25">
      <c r="A1" s="7" t="s">
        <v>29</v>
      </c>
      <c r="B1" s="7"/>
      <c r="C1" s="7"/>
      <c r="D1" s="7"/>
      <c r="E1" s="7"/>
      <c r="F1" s="7"/>
    </row>
    <row r="2" spans="1:6" x14ac:dyDescent="0.25">
      <c r="A2" s="7" t="s">
        <v>13</v>
      </c>
      <c r="B2" s="7"/>
      <c r="C2" s="7"/>
      <c r="D2" s="7"/>
      <c r="E2" s="7"/>
      <c r="F2" s="7"/>
    </row>
    <row r="3" spans="1:6" ht="15.75" thickBot="1" x14ac:dyDescent="0.3">
      <c r="A3" s="8" t="s">
        <v>11</v>
      </c>
      <c r="B3" s="9" t="s">
        <v>12</v>
      </c>
      <c r="C3" s="10"/>
      <c r="D3" s="10"/>
      <c r="E3" s="10"/>
      <c r="F3" s="10"/>
    </row>
    <row r="4" spans="1:6" ht="15.75" thickTop="1" x14ac:dyDescent="0.25">
      <c r="A4" s="3">
        <v>1</v>
      </c>
      <c r="B4" s="1">
        <f>1000*(1.055)^10</f>
        <v>1708.1444583535929</v>
      </c>
    </row>
    <row r="5" spans="1:6" x14ac:dyDescent="0.25">
      <c r="A5" s="3">
        <f>A4+1</f>
        <v>2</v>
      </c>
      <c r="B5" s="1">
        <f>300*1.1^6</f>
        <v>531.46830000000023</v>
      </c>
    </row>
    <row r="6" spans="1:6" x14ac:dyDescent="0.25">
      <c r="A6" s="3">
        <f>A5+1</f>
        <v>3</v>
      </c>
      <c r="B6" s="1">
        <f>500/1.06^3</f>
        <v>419.8096415161508</v>
      </c>
    </row>
    <row r="7" spans="1:6" x14ac:dyDescent="0.25">
      <c r="A7" s="3">
        <f>A6+1</f>
        <v>4</v>
      </c>
      <c r="B7" s="1">
        <f>8000/1.09^5</f>
        <v>5199.4510903867622</v>
      </c>
    </row>
    <row r="8" spans="1:6" x14ac:dyDescent="0.25">
      <c r="A8" s="3" t="s">
        <v>0</v>
      </c>
      <c r="B8" s="1">
        <f>1250/1.05^30</f>
        <v>289.22181081982268</v>
      </c>
      <c r="C8" t="s">
        <v>1</v>
      </c>
      <c r="D8" s="1">
        <f>1250/1.1^30</f>
        <v>71.635691626459959</v>
      </c>
    </row>
    <row r="9" spans="1:6" x14ac:dyDescent="0.25">
      <c r="A9" s="3">
        <v>6</v>
      </c>
      <c r="B9" s="2">
        <f>(44080/30000)^(1/5)-1</f>
        <v>8.0000772740678627E-2</v>
      </c>
    </row>
    <row r="10" spans="1:6" x14ac:dyDescent="0.25">
      <c r="A10" s="3">
        <f>A9+1</f>
        <v>7</v>
      </c>
      <c r="B10" s="2">
        <f>(646/475)^(1/4)-1</f>
        <v>7.9902948865804291E-2</v>
      </c>
    </row>
    <row r="11" spans="1:6" x14ac:dyDescent="0.25">
      <c r="A11" s="3">
        <f t="shared" ref="A11:A30" si="0">A10+1</f>
        <v>8</v>
      </c>
      <c r="B11" s="2">
        <f>(865/255)^(1/10)-1</f>
        <v>0.12991973155302894</v>
      </c>
    </row>
    <row r="12" spans="1:6" x14ac:dyDescent="0.25">
      <c r="A12" s="3" t="s">
        <v>2</v>
      </c>
      <c r="B12" s="1">
        <f>1.5*((1.07)^15-1)/0.07</f>
        <v>37.693533015328597</v>
      </c>
      <c r="C12" t="s">
        <v>3</v>
      </c>
      <c r="D12" s="1">
        <f>1.5*((1.07)^25-1)/0.07</f>
        <v>94.873556574061951</v>
      </c>
      <c r="E12" t="s">
        <v>4</v>
      </c>
      <c r="F12" s="1">
        <f>1.5*((1.07)^50-1)/0.07</f>
        <v>609.79339420867132</v>
      </c>
    </row>
    <row r="13" spans="1:6" x14ac:dyDescent="0.25">
      <c r="A13" s="3">
        <v>10</v>
      </c>
      <c r="B13" s="1">
        <f>10000*((1.09)^5-1)/0.09</f>
        <v>59847.106100000048</v>
      </c>
    </row>
    <row r="14" spans="1:6" x14ac:dyDescent="0.25">
      <c r="A14" s="3">
        <f t="shared" si="0"/>
        <v>11</v>
      </c>
      <c r="B14" s="1">
        <f>60*((1.095)^6-1)/0.095</f>
        <v>457.13142399356252</v>
      </c>
    </row>
    <row r="15" spans="1:6" x14ac:dyDescent="0.25">
      <c r="A15" s="3" t="s">
        <v>5</v>
      </c>
      <c r="B15" s="1">
        <f>3*((1.115)^15-1)/(0.115*(1.115)^15)</f>
        <v>20.99012352604176</v>
      </c>
      <c r="C15" t="s">
        <v>6</v>
      </c>
      <c r="D15" s="1">
        <f>3*((1.115)^25-1)/(0.115*(1.115)^25)</f>
        <v>24.370820411082061</v>
      </c>
      <c r="E15" t="s">
        <v>7</v>
      </c>
      <c r="F15" s="1">
        <f>3*((1.115)^50-1)/(0.115*(1.115)^50)</f>
        <v>25.974060134310918</v>
      </c>
    </row>
    <row r="16" spans="1:6" x14ac:dyDescent="0.25">
      <c r="A16" s="3">
        <v>13</v>
      </c>
      <c r="B16" s="1">
        <f>0.25*((1.08)^80-1)/(0.08*(1.08)^80)</f>
        <v>3.11837860368595</v>
      </c>
    </row>
    <row r="17" spans="1:6" x14ac:dyDescent="0.25">
      <c r="A17" s="3" t="s">
        <v>8</v>
      </c>
      <c r="B17" s="1">
        <f>1*3000*((1.09)^25-1)/0.09</f>
        <v>254102.68868010645</v>
      </c>
      <c r="C17" t="s">
        <v>9</v>
      </c>
      <c r="D17" s="1">
        <f>1*3000*((1.09)^25-1)/(0.09*(1.09)^25)</f>
        <v>29467.738814845467</v>
      </c>
    </row>
    <row r="18" spans="1:6" x14ac:dyDescent="0.25">
      <c r="A18" s="3">
        <v>15</v>
      </c>
      <c r="B18" s="1">
        <f>2*5000*((1.08)^5-1)/(0.08*(1.08)^5)</f>
        <v>39927.10037078087</v>
      </c>
      <c r="C18" t="s">
        <v>10</v>
      </c>
    </row>
    <row r="19" spans="1:6" x14ac:dyDescent="0.25">
      <c r="A19" s="3">
        <f t="shared" si="0"/>
        <v>16</v>
      </c>
      <c r="B19" s="1">
        <f>700*(1.08^25-1)/((1.08^5-1))</f>
        <v>8722.965532484257</v>
      </c>
    </row>
    <row r="20" spans="1:6" x14ac:dyDescent="0.25">
      <c r="A20" s="3">
        <f t="shared" si="0"/>
        <v>17</v>
      </c>
      <c r="B20" s="1">
        <f>40*2500*(1.1^40-1)/((1.1^8-1)*1.1^40)</f>
        <v>85511.948289159904</v>
      </c>
    </row>
    <row r="21" spans="1:6" x14ac:dyDescent="0.25">
      <c r="A21" s="3">
        <f t="shared" si="0"/>
        <v>18</v>
      </c>
      <c r="B21" s="1">
        <f>1500*(1.095^50-1)/((1.095^5-1)*1.095^50)</f>
        <v>2584.2096853107114</v>
      </c>
    </row>
    <row r="22" spans="1:6" x14ac:dyDescent="0.25">
      <c r="A22" s="3">
        <f t="shared" si="0"/>
        <v>19</v>
      </c>
      <c r="B22" s="1">
        <f>1500*(1.095^100-1)/((1.095^5-1)*1.095^100)</f>
        <v>2611.8550161117423</v>
      </c>
    </row>
    <row r="23" spans="1:6" x14ac:dyDescent="0.25">
      <c r="A23" s="3">
        <f t="shared" si="0"/>
        <v>20</v>
      </c>
      <c r="B23" s="1">
        <f>60/0.08</f>
        <v>750</v>
      </c>
    </row>
    <row r="24" spans="1:6" x14ac:dyDescent="0.25">
      <c r="A24" s="3">
        <f t="shared" si="0"/>
        <v>21</v>
      </c>
      <c r="B24" s="1">
        <f>2/0.06</f>
        <v>33.333333333333336</v>
      </c>
    </row>
    <row r="25" spans="1:6" x14ac:dyDescent="0.25">
      <c r="A25" s="3">
        <f t="shared" si="0"/>
        <v>22</v>
      </c>
      <c r="B25" s="1">
        <f>80*600/(1.07^25-1)</f>
        <v>10841.497522742136</v>
      </c>
    </row>
    <row r="26" spans="1:6" x14ac:dyDescent="0.25">
      <c r="A26" s="3">
        <f t="shared" si="0"/>
        <v>23</v>
      </c>
      <c r="B26" s="1">
        <f>40*2500/(1.095^9-1)</f>
        <v>79162.676434866939</v>
      </c>
    </row>
    <row r="27" spans="1:6" x14ac:dyDescent="0.25">
      <c r="A27" s="3">
        <f t="shared" si="0"/>
        <v>24</v>
      </c>
      <c r="B27" s="1">
        <f>40*300+40*300/(1.045^30-1)</f>
        <v>16371.078108958196</v>
      </c>
    </row>
    <row r="28" spans="1:6" x14ac:dyDescent="0.25">
      <c r="A28" s="3">
        <f t="shared" si="0"/>
        <v>25</v>
      </c>
      <c r="B28" s="1">
        <f>(100*1450+100*1450/(1.07^60-1))/1.07^10</f>
        <v>75005.033178923797</v>
      </c>
    </row>
    <row r="29" spans="1:6" x14ac:dyDescent="0.25">
      <c r="A29" s="3">
        <f t="shared" si="0"/>
        <v>26</v>
      </c>
      <c r="B29" s="1">
        <f>25000*0.06/((1.06)^6-1)</f>
        <v>3584.0657118723816</v>
      </c>
    </row>
    <row r="30" spans="1:6" x14ac:dyDescent="0.25">
      <c r="A30" s="4">
        <f t="shared" si="0"/>
        <v>27</v>
      </c>
      <c r="B30" s="5">
        <f>30000*(0.12*(1.12)^5)/((1.12)^5-1)</f>
        <v>8322.2919582314626</v>
      </c>
      <c r="C30" s="6"/>
      <c r="D30" s="6"/>
      <c r="E30" s="6"/>
      <c r="F30" s="6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8"/>
  <sheetViews>
    <sheetView workbookViewId="0">
      <selection activeCell="H36" sqref="H36"/>
    </sheetView>
  </sheetViews>
  <sheetFormatPr defaultRowHeight="15" x14ac:dyDescent="0.25"/>
  <cols>
    <col min="1" max="1" width="9.140625" customWidth="1"/>
    <col min="3" max="4" width="11.85546875" customWidth="1"/>
    <col min="5" max="5" width="14.140625" customWidth="1"/>
    <col min="6" max="6" width="13.7109375" customWidth="1"/>
  </cols>
  <sheetData>
    <row r="1" spans="1:7" x14ac:dyDescent="0.25">
      <c r="A1" s="7" t="s">
        <v>29</v>
      </c>
    </row>
    <row r="2" spans="1:7" x14ac:dyDescent="0.25">
      <c r="A2" s="7" t="s">
        <v>13</v>
      </c>
    </row>
    <row r="4" spans="1:7" ht="44.25" customHeight="1" thickBot="1" x14ac:dyDescent="0.3">
      <c r="A4" s="8" t="s">
        <v>15</v>
      </c>
      <c r="B4" s="8" t="s">
        <v>16</v>
      </c>
      <c r="C4" s="13" t="s">
        <v>18</v>
      </c>
      <c r="D4" s="15" t="s">
        <v>23</v>
      </c>
      <c r="E4" s="18" t="s">
        <v>22</v>
      </c>
      <c r="F4" s="21" t="s">
        <v>24</v>
      </c>
    </row>
    <row r="5" spans="1:7" ht="15.75" thickTop="1" x14ac:dyDescent="0.25">
      <c r="A5" s="3">
        <v>0</v>
      </c>
      <c r="B5">
        <v>-25</v>
      </c>
      <c r="C5" s="12">
        <f>B5/(1+C$14)^A5</f>
        <v>-25</v>
      </c>
      <c r="D5" s="16">
        <f>B5/(1+C$14)^A5</f>
        <v>-25</v>
      </c>
      <c r="E5" s="19">
        <f>(B5*(1+C$14)^(A$9-A5))/((1+C$14)^A$9-1)</f>
        <v>-30.646613293094866</v>
      </c>
      <c r="F5" s="22">
        <f>B5*(1+C$14)^(A9-A5)</f>
        <v>-135.68581600307229</v>
      </c>
    </row>
    <row r="6" spans="1:7" x14ac:dyDescent="0.25">
      <c r="A6" s="3">
        <v>1</v>
      </c>
      <c r="B6">
        <f>-20</f>
        <v>-20</v>
      </c>
      <c r="C6" s="12">
        <f>B6/(1+C$14)^A6</f>
        <v>-18.691588785046729</v>
      </c>
      <c r="D6" s="16">
        <f>B6/(1+C$14)^A6</f>
        <v>-18.691588785046729</v>
      </c>
      <c r="E6" s="19">
        <f>(B6*(1+C$14)^(A$9-A6))/((1+C$14)^A$9-1)</f>
        <v>-22.913355733155036</v>
      </c>
      <c r="F6" s="22">
        <f>B6*(1+C$14)^(A9-A6)</f>
        <v>-101.44733906771759</v>
      </c>
    </row>
    <row r="7" spans="1:7" x14ac:dyDescent="0.25">
      <c r="A7" s="3">
        <v>3</v>
      </c>
      <c r="B7">
        <v>-15</v>
      </c>
      <c r="C7" s="12">
        <f>B7/(1+C$14)^A7</f>
        <v>-12.24446815336278</v>
      </c>
      <c r="D7" s="16">
        <f>B7/(1+C$14)^A7</f>
        <v>-12.24446815336278</v>
      </c>
      <c r="E7" s="19">
        <f>(B7*(1+C$14)^(A$9-A7))/((1+C$14)^A$9-1)</f>
        <v>-15.010059219028978</v>
      </c>
      <c r="F7" s="22">
        <f>B7*(1+C$14)^(A9-A7)</f>
        <v>-66.456026116506408</v>
      </c>
    </row>
    <row r="8" spans="1:7" x14ac:dyDescent="0.25">
      <c r="A8" s="3">
        <v>15</v>
      </c>
      <c r="B8">
        <v>175</v>
      </c>
      <c r="C8" s="12">
        <f>B8/(1+C$14)^A8</f>
        <v>63.428053437412942</v>
      </c>
      <c r="D8" s="16">
        <f>B8/(1+C$14)^A8</f>
        <v>63.428053437412942</v>
      </c>
      <c r="E8" s="19">
        <f>(B8*(1+C$14)^(A$9-A8))/((1+C$14)^A$9-1)</f>
        <v>77.754201025206029</v>
      </c>
      <c r="F8" s="22">
        <f>B8*(1+C$14)^(A9-A8)</f>
        <v>344.25148752567395</v>
      </c>
    </row>
    <row r="9" spans="1:7" x14ac:dyDescent="0.25">
      <c r="A9" s="3">
        <v>25</v>
      </c>
      <c r="B9">
        <v>750</v>
      </c>
      <c r="C9" s="12">
        <f>B9/(1+C$14)^A9</f>
        <v>138.18688314167969</v>
      </c>
      <c r="D9" s="16">
        <f>B9/(1+C$14)^A9</f>
        <v>138.18688314167969</v>
      </c>
      <c r="E9" s="19">
        <f>(B9*(1+C$14)^(A$9-A9))/((1+C$14)^A$9-1)</f>
        <v>169.39839879284588</v>
      </c>
      <c r="F9" s="22">
        <f>B9*(1+C$14)^(A9-A9)</f>
        <v>750</v>
      </c>
    </row>
    <row r="10" spans="1:7" x14ac:dyDescent="0.25">
      <c r="A10" s="3" t="s">
        <v>14</v>
      </c>
      <c r="B10">
        <v>-1.5</v>
      </c>
      <c r="C10" s="12">
        <f>B10/C14</f>
        <v>-21.428571428571427</v>
      </c>
      <c r="D10" s="16">
        <f>B10*((1+C$14)^A$9-1)/(C$14*(1+C$14)^A$9)</f>
        <v>-17.480374767380578</v>
      </c>
      <c r="E10" s="19">
        <f>B10/C14</f>
        <v>-21.428571428571427</v>
      </c>
      <c r="F10" s="22">
        <f>B10/C14</f>
        <v>-21.428571428571427</v>
      </c>
    </row>
    <row r="11" spans="1:7" x14ac:dyDescent="0.25">
      <c r="A11" s="4" t="s">
        <v>14</v>
      </c>
      <c r="B11" s="6">
        <v>1.25</v>
      </c>
      <c r="C11" s="14">
        <f>B11/C14</f>
        <v>17.857142857142854</v>
      </c>
      <c r="D11" s="17">
        <f>B11*((1+C$14)^A$9-1)/(C$14*(1+C$14)^A$9)</f>
        <v>14.56697897281715</v>
      </c>
      <c r="E11" s="20">
        <f>B11/C14</f>
        <v>17.857142857142854</v>
      </c>
      <c r="F11" s="23">
        <f>B11/C14</f>
        <v>17.857142857142854</v>
      </c>
    </row>
    <row r="14" spans="1:7" x14ac:dyDescent="0.25">
      <c r="A14" s="27" t="s">
        <v>17</v>
      </c>
      <c r="B14" s="27"/>
      <c r="C14">
        <v>7.0000000000000007E-2</v>
      </c>
    </row>
    <row r="15" spans="1:7" ht="30" customHeight="1" x14ac:dyDescent="0.25">
      <c r="A15" s="28" t="s">
        <v>19</v>
      </c>
      <c r="B15" s="28"/>
      <c r="C15" s="11">
        <f>SUM(C5:C9)</f>
        <v>145.67887964068311</v>
      </c>
      <c r="D15" s="11">
        <f>SUM(D5:D11)</f>
        <v>142.76548384611968</v>
      </c>
      <c r="F15" s="11">
        <f>SUM(F5:F9)</f>
        <v>790.66230633837768</v>
      </c>
      <c r="G15" s="3" t="s">
        <v>21</v>
      </c>
    </row>
    <row r="16" spans="1:7" ht="30" customHeight="1" x14ac:dyDescent="0.25">
      <c r="A16" s="29" t="s">
        <v>20</v>
      </c>
      <c r="B16" s="29"/>
      <c r="C16" s="25">
        <f>C10+C11+C15+C15/((1+C14)^A9-1)</f>
        <v>175.01114300134444</v>
      </c>
      <c r="D16" s="25">
        <f>D15+D15/((1+C14)^A9-1)</f>
        <v>175.01114300134446</v>
      </c>
      <c r="E16" s="25">
        <f>SUM(E5:E11)</f>
        <v>175.01114300134446</v>
      </c>
      <c r="F16" s="25">
        <f>F10+F11+F15/((1+C14)^A9-1)</f>
        <v>175.01114300134444</v>
      </c>
      <c r="G16" s="26" t="s">
        <v>21</v>
      </c>
    </row>
    <row r="26" spans="3:3" x14ac:dyDescent="0.25">
      <c r="C26" s="1"/>
    </row>
    <row r="28" spans="3:3" x14ac:dyDescent="0.25">
      <c r="C28" s="1"/>
    </row>
  </sheetData>
  <mergeCells count="3">
    <mergeCell ref="A14:B14"/>
    <mergeCell ref="A15:B15"/>
    <mergeCell ref="A16:B16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B22" sqref="B22"/>
    </sheetView>
  </sheetViews>
  <sheetFormatPr defaultRowHeight="15" x14ac:dyDescent="0.25"/>
  <cols>
    <col min="3" max="3" width="11.85546875" customWidth="1"/>
    <col min="4" max="4" width="11.7109375" customWidth="1"/>
    <col min="5" max="5" width="10.42578125" customWidth="1"/>
    <col min="6" max="6" width="12.42578125" customWidth="1"/>
  </cols>
  <sheetData>
    <row r="1" spans="1:7" x14ac:dyDescent="0.25">
      <c r="A1" s="7" t="s">
        <v>30</v>
      </c>
    </row>
    <row r="2" spans="1:7" x14ac:dyDescent="0.25">
      <c r="A2" s="7" t="s">
        <v>28</v>
      </c>
    </row>
    <row r="3" spans="1:7" x14ac:dyDescent="0.25">
      <c r="A3" s="7"/>
    </row>
    <row r="4" spans="1:7" x14ac:dyDescent="0.25">
      <c r="A4" t="s">
        <v>25</v>
      </c>
    </row>
    <row r="6" spans="1:7" x14ac:dyDescent="0.25">
      <c r="B6" s="7" t="s">
        <v>26</v>
      </c>
      <c r="C6" s="1">
        <f>((-400*1.06^39)+30*350)/(1.06^40-1)</f>
        <v>712.77170485610247</v>
      </c>
      <c r="D6" t="s">
        <v>21</v>
      </c>
    </row>
    <row r="8" spans="1:7" x14ac:dyDescent="0.25">
      <c r="A8" t="s">
        <v>27</v>
      </c>
    </row>
    <row r="9" spans="1:7" x14ac:dyDescent="0.25">
      <c r="B9" s="7" t="s">
        <v>26</v>
      </c>
      <c r="C9" s="1">
        <f>((-400*1.06^49)+(8*250*1.06^15)+35*400)/(1.06^50-1)</f>
        <v>679.79390917310536</v>
      </c>
      <c r="D9" t="s">
        <v>21</v>
      </c>
    </row>
    <row r="10" spans="1:7" x14ac:dyDescent="0.25">
      <c r="C10" s="1"/>
      <c r="F10" s="24"/>
    </row>
    <row r="11" spans="1:7" x14ac:dyDescent="0.25">
      <c r="A11" t="s">
        <v>31</v>
      </c>
      <c r="C11" s="1"/>
      <c r="E11" s="24"/>
      <c r="F11" s="24"/>
    </row>
    <row r="12" spans="1:7" x14ac:dyDescent="0.25">
      <c r="B12" t="s">
        <v>32</v>
      </c>
      <c r="C12" s="24">
        <f>C6-C9</f>
        <v>32.977795682997112</v>
      </c>
      <c r="D12" t="s">
        <v>33</v>
      </c>
    </row>
    <row r="14" spans="1:7" x14ac:dyDescent="0.25">
      <c r="A14" t="s">
        <v>34</v>
      </c>
      <c r="G14" s="1"/>
    </row>
    <row r="15" spans="1:7" x14ac:dyDescent="0.25">
      <c r="B15" t="s">
        <v>35</v>
      </c>
      <c r="C15" s="30">
        <f>((30*350)/(23*325))^(1/5)-1</f>
        <v>7.0324878951513181E-2</v>
      </c>
      <c r="G15" s="1"/>
    </row>
    <row r="16" spans="1:7" x14ac:dyDescent="0.25">
      <c r="B16" t="s">
        <v>36</v>
      </c>
      <c r="C16" s="30">
        <f>((30)/(23))^(1/5)-1</f>
        <v>5.4577943305794463E-2</v>
      </c>
    </row>
    <row r="17" spans="2:3" x14ac:dyDescent="0.25">
      <c r="B17" s="7"/>
      <c r="C17" s="1"/>
    </row>
    <row r="18" spans="2:3" x14ac:dyDescent="0.25">
      <c r="C18" s="1"/>
    </row>
    <row r="19" spans="2:3" x14ac:dyDescent="0.25">
      <c r="C19" s="1"/>
    </row>
    <row r="20" spans="2:3" x14ac:dyDescent="0.25">
      <c r="C20" s="1"/>
    </row>
    <row r="22" spans="2:3" x14ac:dyDescent="0.25">
      <c r="B22" s="7"/>
      <c r="C22" s="1"/>
    </row>
    <row r="23" spans="2:3" x14ac:dyDescent="0.25">
      <c r="C23" s="1"/>
    </row>
    <row r="24" spans="2:3" x14ac:dyDescent="0.25">
      <c r="C2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Practice Problems</vt:lpstr>
      <vt:lpstr>Page 6</vt:lpstr>
      <vt:lpstr>In-Class LTV</vt:lpstr>
    </vt:vector>
  </TitlesOfParts>
  <Company>Oregon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Latta</dc:creator>
  <cp:lastModifiedBy>Greg Latta</cp:lastModifiedBy>
  <dcterms:created xsi:type="dcterms:W3CDTF">2013-09-17T21:26:20Z</dcterms:created>
  <dcterms:modified xsi:type="dcterms:W3CDTF">2016-09-12T16:58:53Z</dcterms:modified>
</cp:coreProperties>
</file>