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2595" yWindow="65521" windowWidth="16305" windowHeight="12945" activeTab="1"/>
  </bookViews>
  <sheets>
    <sheet name="Setup" sheetId="1" r:id="rId1"/>
    <sheet name="Solutio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<sst xmlns="http://schemas.openxmlformats.org/spreadsheetml/2006/main" count="31" uniqueCount="26">
  <si>
    <t>-</t>
  </si>
  <si>
    <t>M ratio</t>
  </si>
  <si>
    <t>MOVE1</t>
  </si>
  <si>
    <t>MOVE2</t>
  </si>
  <si>
    <t>ProjTPA</t>
  </si>
  <si>
    <t>STAY</t>
  </si>
  <si>
    <t>Current BA</t>
  </si>
  <si>
    <t>Proj BA</t>
  </si>
  <si>
    <r>
      <t>diameter</t>
    </r>
    <r>
      <rPr>
        <b/>
        <u val="single"/>
        <sz val="10"/>
        <color indexed="8"/>
        <rFont val="Arial"/>
        <family val="2"/>
      </rPr>
      <t xml:space="preserve"> class(in)</t>
    </r>
  </si>
  <si>
    <r>
      <t>number of</t>
    </r>
    <r>
      <rPr>
        <b/>
        <u val="single"/>
        <sz val="10"/>
        <color indexed="8"/>
        <rFont val="Arial"/>
        <family val="2"/>
      </rPr>
      <t xml:space="preserve"> trees</t>
    </r>
  </si>
  <si>
    <r>
      <t xml:space="preserve">mean tree </t>
    </r>
    <r>
      <rPr>
        <b/>
        <u val="single"/>
        <sz val="10"/>
        <color indexed="8"/>
        <rFont val="Arial"/>
        <family val="2"/>
      </rPr>
      <t>height (ft)</t>
    </r>
  </si>
  <si>
    <r>
      <t xml:space="preserve">10-yr radial </t>
    </r>
    <r>
      <rPr>
        <b/>
        <u val="single"/>
        <sz val="10"/>
        <color indexed="8"/>
        <rFont val="Arial"/>
        <family val="2"/>
      </rPr>
      <t>growth (in)</t>
    </r>
  </si>
  <si>
    <t>SUM:</t>
  </si>
  <si>
    <t>Per ACRE</t>
  </si>
  <si>
    <t>QMD:</t>
  </si>
  <si>
    <t>Current</t>
  </si>
  <si>
    <t>Proj</t>
  </si>
  <si>
    <t>SDI:</t>
  </si>
  <si>
    <t>RDI:</t>
  </si>
  <si>
    <t>Current CFV</t>
  </si>
  <si>
    <t>Proj CFV</t>
  </si>
  <si>
    <t>PAI:</t>
  </si>
  <si>
    <t>MAI:</t>
  </si>
  <si>
    <t>Stand Table Projection</t>
  </si>
  <si>
    <t>Stand Table Projection - solution</t>
  </si>
  <si>
    <r>
      <t xml:space="preserve">10-yr diameter </t>
    </r>
    <r>
      <rPr>
        <b/>
        <u val="single"/>
        <sz val="10"/>
        <color indexed="8"/>
        <rFont val="Arial"/>
        <family val="2"/>
      </rPr>
      <t>growth (in)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</si>
</sst>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00"/>
    <numFmt numFmtId="170" formatCode="0.0000"/>
    <numFmt numFmtId="171" formatCode="0.000"/>
    <numFmt numFmtId="172" formatCode="0.00000000"/>
    <numFmt numFmtId="173" formatCode="0.0000000"/>
    <numFmt numFmtId="174" formatCode="0.000000"/>
  </numFmts>
  <fonts count="59">
    <font>
      <sz val="10"/>
      <name val="Arial"/>
      <family val="0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61"/>
      <name val="Arial"/>
      <family val="2"/>
    </font>
    <font>
      <sz val="10"/>
      <color indexed="61"/>
      <name val="Arial"/>
      <family val="0"/>
    </font>
    <font>
      <sz val="12"/>
      <color indexed="61"/>
      <name val="Arial"/>
      <family val="0"/>
    </font>
    <font>
      <b/>
      <sz val="12"/>
      <color indexed="61"/>
      <name val="Arial"/>
      <family val="2"/>
    </font>
    <font>
      <u val="single"/>
      <sz val="12"/>
      <name val="Arial"/>
      <family val="0"/>
    </font>
    <font>
      <b/>
      <sz val="12"/>
      <name val="Arial"/>
      <family val="0"/>
    </font>
    <font>
      <b/>
      <sz val="12"/>
      <color indexed="10"/>
      <name val="Arial"/>
      <family val="0"/>
    </font>
    <font>
      <sz val="1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right" vertical="top" wrapText="1"/>
    </xf>
    <xf numFmtId="0" fontId="7" fillId="33" borderId="0" xfId="0" applyFont="1" applyFill="1" applyAlignment="1">
      <alignment/>
    </xf>
    <xf numFmtId="0" fontId="7" fillId="34" borderId="0" xfId="0" applyFont="1" applyFill="1" applyAlignment="1">
      <alignment/>
    </xf>
    <xf numFmtId="0" fontId="2" fillId="34" borderId="0" xfId="0" applyFont="1" applyFill="1" applyAlignment="1">
      <alignment horizontal="right" vertical="top" wrapText="1"/>
    </xf>
    <xf numFmtId="0" fontId="2" fillId="34" borderId="0" xfId="0" applyFont="1" applyFill="1" applyAlignment="1">
      <alignment horizontal="center" vertical="top" wrapText="1"/>
    </xf>
    <xf numFmtId="0" fontId="0" fillId="34" borderId="0" xfId="0" applyFill="1" applyAlignment="1">
      <alignment/>
    </xf>
    <xf numFmtId="0" fontId="2" fillId="33" borderId="0" xfId="0" applyFont="1" applyFill="1" applyAlignment="1">
      <alignment horizontal="center" vertical="top" wrapText="1"/>
    </xf>
    <xf numFmtId="168" fontId="7" fillId="0" borderId="0" xfId="0" applyNumberFormat="1" applyFont="1" applyAlignment="1">
      <alignment/>
    </xf>
    <xf numFmtId="0" fontId="8" fillId="0" borderId="0" xfId="0" applyFont="1" applyAlignment="1">
      <alignment horizontal="center" vertical="top" wrapText="1"/>
    </xf>
    <xf numFmtId="0" fontId="0" fillId="0" borderId="0" xfId="0" applyFont="1" applyAlignment="1">
      <alignment/>
    </xf>
    <xf numFmtId="0" fontId="10" fillId="0" borderId="0" xfId="0" applyFont="1" applyAlignment="1">
      <alignment horizontal="center"/>
    </xf>
    <xf numFmtId="168" fontId="11" fillId="0" borderId="0" xfId="0" applyNumberFormat="1" applyFont="1" applyAlignment="1">
      <alignment horizontal="center"/>
    </xf>
    <xf numFmtId="168" fontId="10" fillId="0" borderId="0" xfId="0" applyNumberFormat="1" applyFont="1" applyAlignment="1">
      <alignment/>
    </xf>
    <xf numFmtId="168" fontId="12" fillId="0" borderId="0" xfId="0" applyNumberFormat="1" applyFont="1" applyAlignment="1">
      <alignment/>
    </xf>
    <xf numFmtId="168" fontId="13" fillId="0" borderId="0" xfId="0" applyNumberFormat="1" applyFont="1" applyAlignment="1">
      <alignment/>
    </xf>
    <xf numFmtId="0" fontId="14" fillId="0" borderId="0" xfId="0" applyFont="1" applyAlignment="1">
      <alignment/>
    </xf>
    <xf numFmtId="2" fontId="15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168" fontId="16" fillId="0" borderId="0" xfId="0" applyNumberFormat="1" applyFont="1" applyAlignment="1">
      <alignment/>
    </xf>
    <xf numFmtId="168" fontId="17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168" fontId="1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/>
    </xf>
    <xf numFmtId="2" fontId="19" fillId="0" borderId="0" xfId="0" applyNumberFormat="1" applyFont="1" applyAlignment="1">
      <alignment horizontal="center"/>
    </xf>
    <xf numFmtId="2" fontId="20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168" fontId="19" fillId="0" borderId="0" xfId="0" applyNumberFormat="1" applyFont="1" applyAlignment="1">
      <alignment/>
    </xf>
    <xf numFmtId="0" fontId="2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35"/>
          <c:y val="0.12425"/>
          <c:w val="0.7425"/>
          <c:h val="0.88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Setup!$B$3</c:f>
              <c:strCache>
                <c:ptCount val="1"/>
                <c:pt idx="0">
                  <c:v>number of trees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Setup!$A$4:$A$12</c:f>
              <c:numCache/>
            </c:numRef>
          </c:cat>
          <c:val>
            <c:numRef>
              <c:f>Setup!$B$4:$B$12</c:f>
              <c:numCache/>
            </c:numRef>
          </c:val>
        </c:ser>
        <c:overlap val="-27"/>
        <c:gapWidth val="219"/>
        <c:axId val="5200778"/>
        <c:axId val="46807003"/>
      </c:barChart>
      <c:catAx>
        <c:axId val="52007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6807003"/>
        <c:crosses val="autoZero"/>
        <c:auto val="1"/>
        <c:lblOffset val="100"/>
        <c:tickLblSkip val="1"/>
        <c:noMultiLvlLbl val="0"/>
      </c:catAx>
      <c:valAx>
        <c:axId val="4680700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2007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"/>
          <c:y val="0.907"/>
          <c:w val="0.23575"/>
          <c:h val="0.0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561975</xdr:colOff>
      <xdr:row>0</xdr:row>
      <xdr:rowOff>180975</xdr:rowOff>
    </xdr:from>
    <xdr:to>
      <xdr:col>13</xdr:col>
      <xdr:colOff>257175</xdr:colOff>
      <xdr:row>12</xdr:row>
      <xdr:rowOff>47625</xdr:rowOff>
    </xdr:to>
    <xdr:graphicFrame>
      <xdr:nvGraphicFramePr>
        <xdr:cNvPr id="1" name="Chart 1"/>
        <xdr:cNvGraphicFramePr/>
      </xdr:nvGraphicFramePr>
      <xdr:xfrm>
        <a:off x="3609975" y="180975"/>
        <a:ext cx="457200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I15" sqref="I15"/>
    </sheetView>
  </sheetViews>
  <sheetFormatPr defaultColWidth="9.140625" defaultRowHeight="12.75"/>
  <sheetData>
    <row r="1" ht="20.25">
      <c r="A1" s="33" t="s">
        <v>23</v>
      </c>
    </row>
    <row r="3" spans="1:4" ht="51">
      <c r="A3" s="14" t="s">
        <v>8</v>
      </c>
      <c r="B3" s="14" t="s">
        <v>9</v>
      </c>
      <c r="C3" s="14" t="s">
        <v>10</v>
      </c>
      <c r="D3" s="14" t="s">
        <v>11</v>
      </c>
    </row>
    <row r="4" spans="1:4" ht="15">
      <c r="A4" s="1">
        <v>4</v>
      </c>
      <c r="B4" s="2">
        <v>4</v>
      </c>
      <c r="C4" s="2">
        <v>21</v>
      </c>
      <c r="D4" s="2">
        <v>0.98</v>
      </c>
    </row>
    <row r="5" spans="1:4" ht="15">
      <c r="A5" s="1">
        <v>6</v>
      </c>
      <c r="B5" s="2">
        <v>8</v>
      </c>
      <c r="C5" s="2">
        <v>42</v>
      </c>
      <c r="D5" s="2">
        <v>1.52</v>
      </c>
    </row>
    <row r="6" spans="1:4" ht="15">
      <c r="A6" s="1">
        <v>8</v>
      </c>
      <c r="B6" s="12">
        <v>10</v>
      </c>
      <c r="C6" s="2">
        <v>59</v>
      </c>
      <c r="D6" s="2">
        <v>2.62</v>
      </c>
    </row>
    <row r="7" spans="1:4" ht="15">
      <c r="A7" s="1">
        <v>10</v>
      </c>
      <c r="B7" s="10">
        <v>20</v>
      </c>
      <c r="C7" s="2">
        <v>70</v>
      </c>
      <c r="D7" s="2">
        <v>2.37</v>
      </c>
    </row>
    <row r="8" spans="1:4" ht="15">
      <c r="A8" s="1">
        <v>12</v>
      </c>
      <c r="B8" s="2">
        <v>12</v>
      </c>
      <c r="C8" s="2">
        <v>80</v>
      </c>
      <c r="D8" s="2">
        <v>1.31</v>
      </c>
    </row>
    <row r="9" spans="1:4" ht="15">
      <c r="A9" s="1">
        <v>14</v>
      </c>
      <c r="B9" s="2">
        <v>6</v>
      </c>
      <c r="C9" s="2">
        <v>89</v>
      </c>
      <c r="D9" s="2">
        <v>0.92</v>
      </c>
    </row>
    <row r="10" spans="1:4" ht="15">
      <c r="A10" s="1">
        <v>16</v>
      </c>
      <c r="B10" s="2">
        <v>4</v>
      </c>
      <c r="C10" s="2">
        <v>98</v>
      </c>
      <c r="D10" s="2">
        <v>0.69</v>
      </c>
    </row>
    <row r="11" spans="1:4" ht="15">
      <c r="A11" s="1">
        <v>18</v>
      </c>
      <c r="B11" s="2">
        <v>2</v>
      </c>
      <c r="C11" s="2">
        <v>105</v>
      </c>
      <c r="D11" s="2">
        <v>0.5</v>
      </c>
    </row>
    <row r="12" spans="1:4" ht="15">
      <c r="A12" s="1">
        <v>20</v>
      </c>
      <c r="B12" s="2">
        <v>0</v>
      </c>
      <c r="C12" s="2">
        <v>110</v>
      </c>
      <c r="D12" s="2" t="s">
        <v>0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tabSelected="1" zoomScalePageLayoutView="0" workbookViewId="0" topLeftCell="A1">
      <selection activeCell="B4" sqref="B4:B12"/>
    </sheetView>
  </sheetViews>
  <sheetFormatPr defaultColWidth="9.140625" defaultRowHeight="12.75"/>
  <cols>
    <col min="1" max="1" width="10.8515625" style="0" customWidth="1"/>
    <col min="2" max="2" width="8.8515625" style="0" customWidth="1"/>
    <col min="3" max="3" width="12.57421875" style="0" customWidth="1"/>
    <col min="4" max="4" width="11.140625" style="0" customWidth="1"/>
    <col min="5" max="5" width="6.57421875" style="0" customWidth="1"/>
    <col min="6" max="6" width="7.8515625" style="0" customWidth="1"/>
    <col min="7" max="7" width="8.28125" style="0" customWidth="1"/>
    <col min="8" max="8" width="7.8515625" style="0" customWidth="1"/>
    <col min="9" max="9" width="9.00390625" style="0" customWidth="1"/>
    <col min="10" max="10" width="2.00390625" style="0" customWidth="1"/>
    <col min="11" max="11" width="10.8515625" style="0" customWidth="1"/>
    <col min="13" max="13" width="2.421875" style="0" customWidth="1"/>
    <col min="14" max="14" width="12.57421875" style="0" customWidth="1"/>
    <col min="15" max="15" width="9.8515625" style="0" customWidth="1"/>
  </cols>
  <sheetData>
    <row r="1" ht="12.75">
      <c r="A1" s="15" t="s">
        <v>24</v>
      </c>
    </row>
    <row r="2" spans="14:15" ht="12.75">
      <c r="N2">
        <v>23</v>
      </c>
      <c r="O2">
        <v>33</v>
      </c>
    </row>
    <row r="3" spans="1:15" s="15" customFormat="1" ht="28.5" customHeight="1">
      <c r="A3" s="14" t="s">
        <v>8</v>
      </c>
      <c r="B3" s="14" t="s">
        <v>9</v>
      </c>
      <c r="C3" s="14" t="s">
        <v>10</v>
      </c>
      <c r="D3" s="14" t="s">
        <v>25</v>
      </c>
      <c r="E3" s="14" t="s">
        <v>1</v>
      </c>
      <c r="F3" s="3" t="s">
        <v>5</v>
      </c>
      <c r="G3" s="3" t="s">
        <v>2</v>
      </c>
      <c r="H3" s="3" t="s">
        <v>3</v>
      </c>
      <c r="I3" s="3" t="s">
        <v>4</v>
      </c>
      <c r="K3" s="16" t="s">
        <v>6</v>
      </c>
      <c r="L3" s="16" t="s">
        <v>7</v>
      </c>
      <c r="N3" s="21" t="s">
        <v>19</v>
      </c>
      <c r="O3" s="21" t="s">
        <v>20</v>
      </c>
    </row>
    <row r="4" spans="1:15" ht="15">
      <c r="A4" s="1">
        <v>4</v>
      </c>
      <c r="B4" s="2">
        <v>4</v>
      </c>
      <c r="C4" s="2">
        <v>21</v>
      </c>
      <c r="D4" s="2">
        <v>0.98</v>
      </c>
      <c r="E4">
        <f>D4/2</f>
        <v>0.49</v>
      </c>
      <c r="F4" s="4">
        <f>(1-E4)*B4</f>
        <v>2.04</v>
      </c>
      <c r="G4" s="4">
        <v>0</v>
      </c>
      <c r="H4" s="4">
        <v>0</v>
      </c>
      <c r="I4" s="13">
        <f>SUM(F4:H4)</f>
        <v>2.04</v>
      </c>
      <c r="K4" s="17">
        <f>0.005454*A4^2*B4</f>
        <v>0.349056</v>
      </c>
      <c r="L4" s="17">
        <f>0.005454*A4^2*I4</f>
        <v>0.17801856</v>
      </c>
      <c r="N4" s="22">
        <f>0.0045*A4^2*C4^0.8*B4</f>
        <v>3.2897880865919373</v>
      </c>
      <c r="O4" s="22">
        <f>0.0045*A4^2*C4^0.8*I4</f>
        <v>1.6777919241618882</v>
      </c>
    </row>
    <row r="5" spans="1:15" ht="15">
      <c r="A5" s="1">
        <v>6</v>
      </c>
      <c r="B5" s="2">
        <v>8</v>
      </c>
      <c r="C5" s="2">
        <v>42</v>
      </c>
      <c r="D5" s="2">
        <v>1.52</v>
      </c>
      <c r="E5">
        <f aca="true" t="shared" si="0" ref="E5:E11">D5/2</f>
        <v>0.76</v>
      </c>
      <c r="F5" s="4">
        <f>(1-E5)*B5</f>
        <v>1.92</v>
      </c>
      <c r="G5" s="4">
        <f>E4*B4</f>
        <v>1.96</v>
      </c>
      <c r="H5" s="4">
        <v>0</v>
      </c>
      <c r="I5" s="13">
        <f aca="true" t="shared" si="1" ref="I5:I12">SUM(F5:H5)</f>
        <v>3.88</v>
      </c>
      <c r="K5" s="17">
        <f aca="true" t="shared" si="2" ref="K5:K12">0.005454*A5^2*B5</f>
        <v>1.570752</v>
      </c>
      <c r="L5" s="17">
        <f aca="true" t="shared" si="3" ref="L5:L12">0.005454*A5^2*I5</f>
        <v>0.76181472</v>
      </c>
      <c r="N5" s="22">
        <f aca="true" t="shared" si="4" ref="N5:N12">0.0045*A5^2*C5^0.8*B5</f>
        <v>25.775341847167407</v>
      </c>
      <c r="O5" s="22">
        <f aca="true" t="shared" si="5" ref="O5:O12">0.0045*A5^2*C5^0.8*I5</f>
        <v>12.501040795876193</v>
      </c>
    </row>
    <row r="6" spans="1:15" ht="15">
      <c r="A6" s="1">
        <v>8</v>
      </c>
      <c r="B6" s="12">
        <v>10</v>
      </c>
      <c r="C6" s="2">
        <v>59</v>
      </c>
      <c r="D6" s="2">
        <v>2.62</v>
      </c>
      <c r="E6" s="5">
        <f t="shared" si="0"/>
        <v>1.31</v>
      </c>
      <c r="F6" s="6">
        <v>0</v>
      </c>
      <c r="G6" s="4">
        <f>E5*B5</f>
        <v>6.08</v>
      </c>
      <c r="H6" s="4">
        <v>0</v>
      </c>
      <c r="I6" s="13">
        <f t="shared" si="1"/>
        <v>6.08</v>
      </c>
      <c r="K6" s="17">
        <f t="shared" si="2"/>
        <v>3.49056</v>
      </c>
      <c r="L6" s="17">
        <f t="shared" si="3"/>
        <v>2.12226048</v>
      </c>
      <c r="N6" s="22">
        <f t="shared" si="4"/>
        <v>75.17511429599433</v>
      </c>
      <c r="O6" s="22">
        <f t="shared" si="5"/>
        <v>45.706469491964555</v>
      </c>
    </row>
    <row r="7" spans="1:15" ht="15">
      <c r="A7" s="1">
        <v>10</v>
      </c>
      <c r="B7" s="10">
        <v>20</v>
      </c>
      <c r="C7" s="2">
        <v>70</v>
      </c>
      <c r="D7" s="2">
        <v>2.37</v>
      </c>
      <c r="E7" s="11">
        <f t="shared" si="0"/>
        <v>1.185</v>
      </c>
      <c r="F7" s="9">
        <v>0</v>
      </c>
      <c r="G7" s="7">
        <f>B6-H8</f>
        <v>6.8999999999999995</v>
      </c>
      <c r="H7" s="4">
        <v>0</v>
      </c>
      <c r="I7" s="13">
        <f t="shared" si="1"/>
        <v>6.8999999999999995</v>
      </c>
      <c r="K7" s="17">
        <f t="shared" si="2"/>
        <v>10.908</v>
      </c>
      <c r="L7" s="17">
        <f t="shared" si="3"/>
        <v>3.76326</v>
      </c>
      <c r="N7" s="22">
        <f t="shared" si="4"/>
        <v>269.3524569812784</v>
      </c>
      <c r="O7" s="22">
        <f t="shared" si="5"/>
        <v>92.92659765854104</v>
      </c>
    </row>
    <row r="8" spans="1:15" ht="15">
      <c r="A8" s="1">
        <v>12</v>
      </c>
      <c r="B8" s="2">
        <v>12</v>
      </c>
      <c r="C8" s="2">
        <v>80</v>
      </c>
      <c r="D8" s="2">
        <v>1.31</v>
      </c>
      <c r="E8">
        <f t="shared" si="0"/>
        <v>0.655</v>
      </c>
      <c r="F8" s="4">
        <f>(1-E8)*B8</f>
        <v>4.14</v>
      </c>
      <c r="G8" s="8">
        <f>B7-H9</f>
        <v>16.299999999999997</v>
      </c>
      <c r="H8" s="7">
        <f>(E6-1)*B6</f>
        <v>3.1000000000000005</v>
      </c>
      <c r="I8" s="13">
        <f t="shared" si="1"/>
        <v>23.54</v>
      </c>
      <c r="K8" s="17">
        <f t="shared" si="2"/>
        <v>9.424512</v>
      </c>
      <c r="L8" s="17">
        <f t="shared" si="3"/>
        <v>18.48775104</v>
      </c>
      <c r="N8" s="22">
        <f t="shared" si="4"/>
        <v>258.9573496302785</v>
      </c>
      <c r="O8" s="22">
        <f t="shared" si="5"/>
        <v>507.98800085806295</v>
      </c>
    </row>
    <row r="9" spans="1:15" ht="15">
      <c r="A9" s="1">
        <v>14</v>
      </c>
      <c r="B9" s="2">
        <v>6</v>
      </c>
      <c r="C9" s="2">
        <v>89</v>
      </c>
      <c r="D9" s="2">
        <v>0.92</v>
      </c>
      <c r="E9">
        <f t="shared" si="0"/>
        <v>0.46</v>
      </c>
      <c r="F9" s="4">
        <f>(1-E9)*B9</f>
        <v>3.24</v>
      </c>
      <c r="G9" s="4">
        <f>E8*B8</f>
        <v>7.86</v>
      </c>
      <c r="H9" s="8">
        <f>(E7-1)*B7</f>
        <v>3.700000000000001</v>
      </c>
      <c r="I9" s="13">
        <f t="shared" si="1"/>
        <v>14.800000000000002</v>
      </c>
      <c r="K9" s="17">
        <f t="shared" si="2"/>
        <v>6.413904</v>
      </c>
      <c r="L9" s="17">
        <f t="shared" si="3"/>
        <v>15.820963200000001</v>
      </c>
      <c r="N9" s="22">
        <f t="shared" si="4"/>
        <v>191.92512884398997</v>
      </c>
      <c r="O9" s="22">
        <f t="shared" si="5"/>
        <v>473.41531781517534</v>
      </c>
    </row>
    <row r="10" spans="1:15" ht="15">
      <c r="A10" s="1">
        <v>16</v>
      </c>
      <c r="B10" s="2">
        <v>4</v>
      </c>
      <c r="C10" s="2">
        <v>98</v>
      </c>
      <c r="D10" s="2">
        <v>0.69</v>
      </c>
      <c r="E10">
        <f t="shared" si="0"/>
        <v>0.345</v>
      </c>
      <c r="F10" s="4">
        <f>(1-E10)*B10</f>
        <v>2.62</v>
      </c>
      <c r="G10" s="4">
        <f>E9*B9</f>
        <v>2.7600000000000002</v>
      </c>
      <c r="H10" s="4">
        <v>0</v>
      </c>
      <c r="I10" s="13">
        <f t="shared" si="1"/>
        <v>5.380000000000001</v>
      </c>
      <c r="K10" s="17">
        <f t="shared" si="2"/>
        <v>5.584896</v>
      </c>
      <c r="L10" s="17">
        <f t="shared" si="3"/>
        <v>7.511685120000001</v>
      </c>
      <c r="N10" s="22">
        <f t="shared" si="4"/>
        <v>180.50670182897264</v>
      </c>
      <c r="O10" s="22">
        <f t="shared" si="5"/>
        <v>242.78151395996824</v>
      </c>
    </row>
    <row r="11" spans="1:15" ht="15">
      <c r="A11" s="1">
        <v>18</v>
      </c>
      <c r="B11" s="2">
        <v>2</v>
      </c>
      <c r="C11" s="2">
        <v>105</v>
      </c>
      <c r="D11" s="2">
        <v>0.5</v>
      </c>
      <c r="E11">
        <f t="shared" si="0"/>
        <v>0.25</v>
      </c>
      <c r="F11" s="4">
        <f>(1-E11)*B11</f>
        <v>1.5</v>
      </c>
      <c r="G11" s="4">
        <f>E10*B10</f>
        <v>1.38</v>
      </c>
      <c r="H11" s="4">
        <v>0</v>
      </c>
      <c r="I11" s="13">
        <f t="shared" si="1"/>
        <v>2.88</v>
      </c>
      <c r="K11" s="17">
        <f t="shared" si="2"/>
        <v>3.5341919999999996</v>
      </c>
      <c r="L11" s="17">
        <f t="shared" si="3"/>
        <v>5.089236479999999</v>
      </c>
      <c r="N11" s="22">
        <f t="shared" si="4"/>
        <v>120.70880733790653</v>
      </c>
      <c r="O11" s="22">
        <f t="shared" si="5"/>
        <v>173.8206825665854</v>
      </c>
    </row>
    <row r="12" spans="1:15" ht="15">
      <c r="A12" s="1">
        <v>20</v>
      </c>
      <c r="B12" s="2">
        <v>0</v>
      </c>
      <c r="C12" s="2">
        <v>110</v>
      </c>
      <c r="D12" s="2" t="s">
        <v>0</v>
      </c>
      <c r="E12" t="s">
        <v>0</v>
      </c>
      <c r="G12" s="4">
        <f>E11*B11</f>
        <v>0.5</v>
      </c>
      <c r="I12" s="13">
        <f t="shared" si="1"/>
        <v>0.5</v>
      </c>
      <c r="K12" s="17">
        <f t="shared" si="2"/>
        <v>0</v>
      </c>
      <c r="L12" s="17">
        <f t="shared" si="3"/>
        <v>1.0908</v>
      </c>
      <c r="N12" s="22">
        <f t="shared" si="4"/>
        <v>0</v>
      </c>
      <c r="O12" s="22">
        <f t="shared" si="5"/>
        <v>38.66844052281738</v>
      </c>
    </row>
    <row r="13" spans="14:15" ht="7.5" customHeight="1">
      <c r="N13" s="23"/>
      <c r="O13" s="23"/>
    </row>
    <row r="14" spans="1:15" ht="15">
      <c r="A14" t="s">
        <v>12</v>
      </c>
      <c r="B14">
        <f>SUM(B4:B13)</f>
        <v>66</v>
      </c>
      <c r="F14">
        <f aca="true" t="shared" si="6" ref="F14:L14">SUM(F4:F13)</f>
        <v>15.46</v>
      </c>
      <c r="G14">
        <f t="shared" si="6"/>
        <v>43.739999999999995</v>
      </c>
      <c r="H14">
        <f t="shared" si="6"/>
        <v>6.800000000000002</v>
      </c>
      <c r="I14">
        <f t="shared" si="6"/>
        <v>66</v>
      </c>
      <c r="J14">
        <f t="shared" si="6"/>
        <v>0</v>
      </c>
      <c r="K14" s="20">
        <f t="shared" si="6"/>
        <v>41.275872</v>
      </c>
      <c r="L14" s="20">
        <f t="shared" si="6"/>
        <v>54.8257896</v>
      </c>
      <c r="M14" s="20"/>
      <c r="N14" s="24">
        <f>SUM(N4:N13)</f>
        <v>1125.6906888521798</v>
      </c>
      <c r="O14" s="24">
        <f>SUM(O4:O13)</f>
        <v>1589.4858555931528</v>
      </c>
    </row>
    <row r="15" spans="14:15" ht="12.75">
      <c r="N15" s="23"/>
      <c r="O15" s="23"/>
    </row>
    <row r="16" spans="1:15" ht="15.75">
      <c r="A16" s="4" t="s">
        <v>13</v>
      </c>
      <c r="B16" s="4">
        <f>B14*4</f>
        <v>264</v>
      </c>
      <c r="C16" s="4"/>
      <c r="K16" s="19">
        <f>K14*4</f>
        <v>165.103488</v>
      </c>
      <c r="L16" s="19">
        <f>L14*4</f>
        <v>219.3031584</v>
      </c>
      <c r="M16" s="19"/>
      <c r="N16" s="25">
        <f>N14*4</f>
        <v>4502.762755408719</v>
      </c>
      <c r="O16" s="25">
        <f>O14*4</f>
        <v>6357.943422372611</v>
      </c>
    </row>
    <row r="17" spans="1:12" ht="15">
      <c r="A17" s="4"/>
      <c r="B17" s="26" t="s">
        <v>15</v>
      </c>
      <c r="C17" s="26" t="s">
        <v>16</v>
      </c>
      <c r="K17" s="18"/>
      <c r="L17" s="18"/>
    </row>
    <row r="18" spans="1:15" ht="22.5" customHeight="1">
      <c r="A18" s="4" t="s">
        <v>14</v>
      </c>
      <c r="B18" s="27">
        <f>SQRT(K16/B16/0.005454)</f>
        <v>10.708252269472673</v>
      </c>
      <c r="C18" s="27">
        <f>SQRT(L16/B16/0.005454)</f>
        <v>12.341356931435495</v>
      </c>
      <c r="L18" s="31" t="s">
        <v>21</v>
      </c>
      <c r="M18" s="31"/>
      <c r="N18" s="31"/>
      <c r="O18" s="32">
        <f>(O16-N16)/10</f>
        <v>185.51806669638918</v>
      </c>
    </row>
    <row r="19" spans="1:15" ht="15.75">
      <c r="A19" s="4" t="s">
        <v>17</v>
      </c>
      <c r="B19" s="28">
        <f>B16*(B18/10)^1.605</f>
        <v>294.6471672464382</v>
      </c>
      <c r="C19" s="28">
        <f>B16*(C18/10)^1.605</f>
        <v>370.03380558118516</v>
      </c>
      <c r="L19" s="31" t="s">
        <v>22</v>
      </c>
      <c r="M19" s="31"/>
      <c r="N19" s="32">
        <f>N16/N2</f>
        <v>195.77229371342258</v>
      </c>
      <c r="O19" s="32">
        <f>O16/O2</f>
        <v>192.66495219310943</v>
      </c>
    </row>
    <row r="20" spans="1:3" ht="15.75">
      <c r="A20" s="4" t="s">
        <v>18</v>
      </c>
      <c r="B20" s="29">
        <f>B19/330</f>
        <v>0.8928702037770854</v>
      </c>
      <c r="C20" s="30">
        <f>C19/330</f>
        <v>1.1213145623672278</v>
      </c>
    </row>
  </sheetData>
  <sheetProtection/>
  <printOptions/>
  <pageMargins left="0.46" right="0.42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OSU College of Forestry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baileyj</dc:creator>
  <cp:keywords/>
  <dc:description/>
  <cp:lastModifiedBy>LaSells Stewart Center</cp:lastModifiedBy>
  <cp:lastPrinted>2007-11-16T00:55:40Z</cp:lastPrinted>
  <dcterms:created xsi:type="dcterms:W3CDTF">2007-11-16T00:30:32Z</dcterms:created>
  <dcterms:modified xsi:type="dcterms:W3CDTF">2016-09-22T22:01:13Z</dcterms:modified>
  <cp:category/>
  <cp:version/>
  <cp:contentType/>
  <cp:contentStatus/>
</cp:coreProperties>
</file>